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U:\Data\Tax calculator\"/>
    </mc:Choice>
  </mc:AlternateContent>
  <bookViews>
    <workbookView xWindow="0" yWindow="0" windowWidth="20490" windowHeight="7905" firstSheet="1" activeTab="3"/>
  </bookViews>
  <sheets>
    <sheet name="Sheet1" sheetId="1" state="hidden" r:id="rId1"/>
    <sheet name="Format 1" sheetId="2" r:id="rId2"/>
    <sheet name="Format 2" sheetId="3" r:id="rId3"/>
    <sheet name="Salary Ranges and Tax Rates" sheetId="4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3" l="1"/>
  <c r="C6" i="2" l="1"/>
  <c r="B33" i="3" l="1"/>
  <c r="B34" i="3" s="1"/>
  <c r="B26" i="2"/>
  <c r="B35" i="3" l="1"/>
  <c r="B27" i="2"/>
  <c r="C3" i="4"/>
  <c r="D3" i="4" s="1"/>
  <c r="E3" i="4" s="1"/>
  <c r="C4" i="4"/>
  <c r="D4" i="4" s="1"/>
  <c r="E4" i="4" s="1"/>
  <c r="C5" i="4"/>
  <c r="D5" i="4" s="1"/>
  <c r="E5" i="4" s="1"/>
  <c r="C6" i="4"/>
  <c r="D6" i="4" s="1"/>
  <c r="E6" i="4" s="1"/>
  <c r="B7" i="4"/>
  <c r="C7" i="4" s="1"/>
  <c r="D7" i="4" s="1"/>
  <c r="E7" i="4" s="1"/>
  <c r="B36" i="3" l="1"/>
  <c r="B28" i="2"/>
  <c r="B8" i="4"/>
  <c r="B29" i="2" l="1"/>
  <c r="C8" i="4"/>
  <c r="D8" i="4" s="1"/>
  <c r="E8" i="4" s="1"/>
  <c r="B9" i="4"/>
  <c r="C18" i="3"/>
  <c r="C14" i="3" l="1"/>
  <c r="C15" i="3" s="1"/>
  <c r="C9" i="4"/>
  <c r="D9" i="4" s="1"/>
  <c r="E9" i="4" s="1"/>
  <c r="B10" i="4"/>
  <c r="C16" i="3"/>
  <c r="C35" i="3" l="1"/>
  <c r="C36" i="3"/>
  <c r="C32" i="3"/>
  <c r="C33" i="3"/>
  <c r="C34" i="3"/>
  <c r="C10" i="4"/>
  <c r="D10" i="4" s="1"/>
  <c r="E10" i="4" s="1"/>
  <c r="B11" i="4"/>
  <c r="C25" i="3"/>
  <c r="C20" i="3"/>
  <c r="C21" i="3"/>
  <c r="C11" i="4" l="1"/>
  <c r="D11" i="4" s="1"/>
  <c r="E11" i="4" s="1"/>
  <c r="B12" i="4"/>
  <c r="C26" i="3"/>
  <c r="C28" i="3" s="1"/>
  <c r="B13" i="4" l="1"/>
  <c r="C12" i="4"/>
  <c r="D12" i="4" s="1"/>
  <c r="E12" i="4" s="1"/>
  <c r="C22" i="3"/>
  <c r="B14" i="4" l="1"/>
  <c r="C13" i="4"/>
  <c r="D13" i="4" s="1"/>
  <c r="E13" i="4" s="1"/>
  <c r="C7" i="2"/>
  <c r="C13" i="2"/>
  <c r="C9" i="2" s="1"/>
  <c r="C15" i="2" l="1"/>
  <c r="C8" i="2"/>
  <c r="C27" i="2" s="1"/>
  <c r="B15" i="4"/>
  <c r="C14" i="4"/>
  <c r="D14" i="4" s="1"/>
  <c r="E14" i="4" s="1"/>
  <c r="D4" i="1"/>
  <c r="D6" i="1" s="1"/>
  <c r="C4" i="1"/>
  <c r="D12" i="1"/>
  <c r="C12" i="1"/>
  <c r="C16" i="2" l="1"/>
  <c r="C17" i="2" s="1"/>
  <c r="C25" i="2"/>
  <c r="C29" i="2"/>
  <c r="C26" i="2"/>
  <c r="C28" i="2"/>
  <c r="C10" i="2"/>
  <c r="B16" i="4"/>
  <c r="C15" i="4"/>
  <c r="D15" i="4" s="1"/>
  <c r="E15" i="4" s="1"/>
  <c r="C6" i="1"/>
  <c r="C8" i="1" s="1"/>
  <c r="C7" i="1" s="1"/>
  <c r="C18" i="2" l="1"/>
  <c r="C16" i="1"/>
  <c r="C17" i="1"/>
  <c r="B17" i="4"/>
  <c r="C16" i="4"/>
  <c r="D16" i="4" s="1"/>
  <c r="E16" i="4" s="1"/>
  <c r="C10" i="1"/>
  <c r="C21" i="1" s="1"/>
  <c r="D8" i="1"/>
  <c r="D7" i="1" s="1"/>
  <c r="B18" i="4" l="1"/>
  <c r="C17" i="4"/>
  <c r="D17" i="4" s="1"/>
  <c r="E17" i="4" s="1"/>
  <c r="C18" i="1"/>
  <c r="D10" i="1"/>
  <c r="D16" i="1" s="1"/>
  <c r="D22" i="1" l="1"/>
  <c r="B19" i="4"/>
  <c r="C18" i="4"/>
  <c r="D18" i="4" s="1"/>
  <c r="E18" i="4" s="1"/>
  <c r="D17" i="1"/>
  <c r="D18" i="1" s="1"/>
  <c r="D21" i="1"/>
  <c r="C22" i="1"/>
  <c r="C24" i="1" s="1"/>
  <c r="B20" i="4" l="1"/>
  <c r="C19" i="4"/>
  <c r="D19" i="4" s="1"/>
  <c r="E19" i="4" s="1"/>
  <c r="D24" i="1"/>
  <c r="B21" i="4" l="1"/>
  <c r="C20" i="4"/>
  <c r="D20" i="4" s="1"/>
  <c r="E20" i="4" s="1"/>
  <c r="B22" i="4" l="1"/>
  <c r="C21" i="4"/>
  <c r="D21" i="4" s="1"/>
  <c r="E21" i="4" s="1"/>
  <c r="B23" i="4" l="1"/>
  <c r="C22" i="4"/>
  <c r="D22" i="4" s="1"/>
  <c r="E22" i="4" s="1"/>
  <c r="B24" i="4" l="1"/>
  <c r="C23" i="4"/>
  <c r="D23" i="4" s="1"/>
  <c r="E23" i="4" s="1"/>
  <c r="B25" i="4" l="1"/>
  <c r="C24" i="4"/>
  <c r="D24" i="4" s="1"/>
  <c r="E24" i="4" s="1"/>
  <c r="B26" i="4" l="1"/>
  <c r="C25" i="4"/>
  <c r="D25" i="4" s="1"/>
  <c r="E25" i="4" s="1"/>
  <c r="B27" i="4" l="1"/>
  <c r="C26" i="4"/>
  <c r="D26" i="4" s="1"/>
  <c r="E26" i="4" s="1"/>
  <c r="B28" i="4" l="1"/>
  <c r="C27" i="4"/>
  <c r="D27" i="4" s="1"/>
  <c r="E27" i="4" s="1"/>
  <c r="B29" i="4" l="1"/>
  <c r="C28" i="4"/>
  <c r="D28" i="4" s="1"/>
  <c r="E28" i="4" s="1"/>
  <c r="C29" i="4" l="1"/>
  <c r="D29" i="4" s="1"/>
  <c r="E29" i="4" s="1"/>
  <c r="B30" i="4"/>
  <c r="B31" i="4" l="1"/>
  <c r="C31" i="4" s="1"/>
  <c r="D31" i="4" s="1"/>
  <c r="E31" i="4" s="1"/>
  <c r="C30" i="4"/>
  <c r="D30" i="4" s="1"/>
  <c r="E30" i="4" s="1"/>
</calcChain>
</file>

<file path=xl/sharedStrings.xml><?xml version="1.0" encoding="utf-8"?>
<sst xmlns="http://schemas.openxmlformats.org/spreadsheetml/2006/main" count="76" uniqueCount="59">
  <si>
    <t>Have you made any investments in mutual funds during the current financial year?</t>
  </si>
  <si>
    <t>If yes, how much money have you invested so far?</t>
  </si>
  <si>
    <t xml:space="preserve">Which is </t>
  </si>
  <si>
    <t>You can, however, Save more!</t>
  </si>
  <si>
    <t xml:space="preserve">By investing </t>
  </si>
  <si>
    <t>you can save upto</t>
  </si>
  <si>
    <t>That’s almost</t>
  </si>
  <si>
    <t>Annualised Income</t>
  </si>
  <si>
    <t>Your Monthly Gross Income</t>
  </si>
  <si>
    <t>Other Taxable Income for the Year</t>
  </si>
  <si>
    <t>Total taxable Income for the Year</t>
  </si>
  <si>
    <t>20% of taxable income</t>
  </si>
  <si>
    <t>Amount Rs. 2mn</t>
  </si>
  <si>
    <t>Amount invested</t>
  </si>
  <si>
    <t>Annual Income tax liability</t>
  </si>
  <si>
    <t>Your effective Tax Rate is</t>
  </si>
  <si>
    <t>Maximum available tax credit</t>
  </si>
  <si>
    <t>You are currently saving</t>
  </si>
  <si>
    <t>Salaried</t>
  </si>
  <si>
    <t>Monthly taxable salary</t>
  </si>
  <si>
    <t>**Total taxable income</t>
  </si>
  <si>
    <t>Summary of Results</t>
  </si>
  <si>
    <t>Investment required for max tax credit</t>
  </si>
  <si>
    <t xml:space="preserve">Annual tax credit </t>
  </si>
  <si>
    <t>Tax saving as a % of investment</t>
  </si>
  <si>
    <t>Tax saving as a % of income</t>
  </si>
  <si>
    <t>This Calculator is valid for Tax Year 2020</t>
  </si>
  <si>
    <t>Format 2:</t>
  </si>
  <si>
    <t>Input Fields highlighted in yellow</t>
  </si>
  <si>
    <t>Output variables required in Green</t>
  </si>
  <si>
    <t>Your Monthly Gross Salary</t>
  </si>
  <si>
    <t>(hint: You can find this on your pay slip)</t>
  </si>
  <si>
    <t>Other taxable income for the year</t>
  </si>
  <si>
    <t>Max Tax Credit</t>
  </si>
  <si>
    <t>You are currently eligible for saving</t>
  </si>
  <si>
    <t>Tax Liability</t>
  </si>
  <si>
    <t xml:space="preserve">Annual Taxable Income </t>
  </si>
  <si>
    <t>* Taxable income other than salary</t>
  </si>
  <si>
    <t>Tax Calculator</t>
  </si>
  <si>
    <t>Actual Amount Invested</t>
  </si>
  <si>
    <t>Effective Tax Rate</t>
  </si>
  <si>
    <t>in Mutual Funds by June 30, 2020</t>
  </si>
  <si>
    <t>Effective annual tax rate</t>
  </si>
  <si>
    <t>Annual Taxable Income</t>
  </si>
  <si>
    <t>Monthly Salary</t>
  </si>
  <si>
    <t xml:space="preserve">Rabate Calculation </t>
  </si>
  <si>
    <t>Investment Amount</t>
  </si>
  <si>
    <t>Rebate</t>
  </si>
  <si>
    <t>Annual Tax Liability</t>
  </si>
  <si>
    <t xml:space="preserve">Amount you want to Invest </t>
  </si>
  <si>
    <t xml:space="preserve">Maximum Tax Credit you can avail agaisnt your inomce </t>
  </si>
  <si>
    <t>Investorr Category</t>
  </si>
  <si>
    <t>(Bonus, commission etc)</t>
  </si>
  <si>
    <t>in income taxes this year</t>
  </si>
  <si>
    <t>% age of your gross monthly salary</t>
  </si>
  <si>
    <t>in Taxes</t>
  </si>
  <si>
    <t>of your total annual income</t>
  </si>
  <si>
    <t>* Other taxable income annually (e.g. Bonus, Commission etc.)</t>
  </si>
  <si>
    <t>Yellow cells input parameters. Green cells Output Parameters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</si>
</sst>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_([$PKR]\ * #,##0_);_([$PKR]\ * \(#,##0\);_([$PKR]\ 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1F497D"/>
      <name val="Calibri"/>
      <family val="2"/>
    </font>
    <font>
      <sz val="11"/>
      <color theme="1"/>
      <name val="Times New Roman"/>
      <family val="1"/>
    </font>
    <font>
      <sz val="11"/>
      <name val="Calibri"/>
      <family val="2"/>
      <scheme val="minor"/>
    </font>
    <font>
      <sz val="11"/>
      <color theme="1" tint="0.14999847407452621"/>
      <name val="Calisto MT"/>
      <family val="1"/>
    </font>
    <font>
      <b/>
      <sz val="11"/>
      <color theme="0"/>
      <name val="Calibri"/>
      <family val="2"/>
      <scheme val="minor"/>
    </font>
    <font>
      <sz val="11"/>
      <color theme="1" tint="0.14999847407452621"/>
      <name val="Calibri"/>
      <family val="2"/>
      <scheme val="minor"/>
    </font>
    <font>
      <sz val="10"/>
      <color theme="1" tint="0.1499984740745262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u/>
      <sz val="14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0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3300"/>
        <bgColor indexed="64"/>
      </patternFill>
    </fill>
  </fills>
  <borders count="21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05">
    <xf numFmtId="0" fontId="0" fillId="0" borderId="0" xfId="0"/>
    <xf numFmtId="0" fontId="0" fillId="0" borderId="0" xfId="0" applyFont="1"/>
    <xf numFmtId="0" fontId="3" fillId="0" borderId="0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vertical="top"/>
    </xf>
    <xf numFmtId="9" fontId="3" fillId="0" borderId="0" xfId="1" applyFont="1" applyBorder="1" applyAlignment="1">
      <alignment vertical="center" wrapText="1"/>
    </xf>
    <xf numFmtId="1" fontId="3" fillId="0" borderId="0" xfId="0" applyNumberFormat="1" applyFont="1" applyBorder="1" applyAlignment="1">
      <alignment vertical="center" wrapText="1"/>
    </xf>
    <xf numFmtId="10" fontId="3" fillId="0" borderId="0" xfId="1" applyNumberFormat="1" applyFont="1" applyBorder="1" applyAlignment="1">
      <alignment vertical="center" wrapText="1"/>
    </xf>
    <xf numFmtId="1" fontId="0" fillId="0" borderId="0" xfId="0" applyNumberFormat="1"/>
    <xf numFmtId="10" fontId="0" fillId="0" borderId="0" xfId="1" applyNumberFormat="1" applyFont="1"/>
    <xf numFmtId="164" fontId="3" fillId="0" borderId="0" xfId="2" applyNumberFormat="1" applyFont="1" applyBorder="1" applyAlignment="1">
      <alignment vertical="center" wrapText="1"/>
    </xf>
    <xf numFmtId="164" fontId="3" fillId="0" borderId="0" xfId="2" quotePrefix="1" applyNumberFormat="1" applyFont="1" applyBorder="1" applyAlignment="1">
      <alignment vertical="center" wrapText="1"/>
    </xf>
    <xf numFmtId="164" fontId="3" fillId="0" borderId="0" xfId="2" applyNumberFormat="1" applyFont="1" applyFill="1" applyBorder="1" applyAlignment="1">
      <alignment vertical="center" wrapText="1"/>
    </xf>
    <xf numFmtId="164" fontId="3" fillId="0" borderId="0" xfId="2" applyNumberFormat="1" applyFont="1" applyFill="1" applyAlignment="1">
      <alignment vertical="center" wrapText="1"/>
    </xf>
    <xf numFmtId="164" fontId="2" fillId="0" borderId="0" xfId="2" applyNumberFormat="1" applyFont="1" applyBorder="1" applyAlignment="1">
      <alignment vertical="center"/>
    </xf>
    <xf numFmtId="164" fontId="3" fillId="2" borderId="0" xfId="2" applyNumberFormat="1" applyFont="1" applyFill="1" applyBorder="1" applyAlignment="1">
      <alignment vertical="center" wrapText="1"/>
    </xf>
    <xf numFmtId="164" fontId="3" fillId="3" borderId="0" xfId="2" applyNumberFormat="1" applyFont="1" applyFill="1" applyAlignment="1">
      <alignment vertical="center" wrapText="1"/>
    </xf>
    <xf numFmtId="1" fontId="3" fillId="0" borderId="0" xfId="0" quotePrefix="1" applyNumberFormat="1" applyFont="1" applyBorder="1" applyAlignment="1">
      <alignment vertical="center" wrapText="1"/>
    </xf>
    <xf numFmtId="0" fontId="5" fillId="0" borderId="0" xfId="0" applyFont="1"/>
    <xf numFmtId="0" fontId="3" fillId="0" borderId="0" xfId="0" quotePrefix="1" applyFont="1" applyBorder="1" applyAlignment="1">
      <alignment vertical="center" wrapText="1"/>
    </xf>
    <xf numFmtId="1" fontId="3" fillId="0" borderId="0" xfId="0" quotePrefix="1" applyNumberFormat="1" applyFont="1" applyAlignment="1">
      <alignment vertical="center" wrapText="1"/>
    </xf>
    <xf numFmtId="164" fontId="5" fillId="0" borderId="0" xfId="2" applyNumberFormat="1" applyFont="1"/>
    <xf numFmtId="0" fontId="5" fillId="0" borderId="0" xfId="0" applyFont="1" applyFill="1"/>
    <xf numFmtId="0" fontId="6" fillId="7" borderId="2" xfId="0" applyFont="1" applyFill="1" applyBorder="1" applyAlignment="1">
      <alignment horizontal="center" vertical="center"/>
    </xf>
    <xf numFmtId="165" fontId="7" fillId="4" borderId="4" xfId="0" applyNumberFormat="1" applyFont="1" applyFill="1" applyBorder="1" applyAlignment="1">
      <alignment vertical="center"/>
    </xf>
    <xf numFmtId="0" fontId="7" fillId="0" borderId="4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164" fontId="7" fillId="0" borderId="4" xfId="2" applyNumberFormat="1" applyFont="1" applyFill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/>
    <xf numFmtId="0" fontId="7" fillId="6" borderId="7" xfId="0" applyFont="1" applyFill="1" applyBorder="1" applyAlignment="1">
      <alignment vertical="center"/>
    </xf>
    <xf numFmtId="0" fontId="7" fillId="6" borderId="5" xfId="0" applyFont="1" applyFill="1" applyBorder="1" applyAlignment="1">
      <alignment vertical="center"/>
    </xf>
    <xf numFmtId="0" fontId="8" fillId="6" borderId="4" xfId="0" applyFont="1" applyFill="1" applyBorder="1" applyAlignment="1">
      <alignment vertical="top"/>
    </xf>
    <xf numFmtId="0" fontId="7" fillId="6" borderId="4" xfId="0" applyFont="1" applyFill="1" applyBorder="1" applyAlignment="1">
      <alignment vertical="center"/>
    </xf>
    <xf numFmtId="37" fontId="7" fillId="0" borderId="10" xfId="2" applyNumberFormat="1" applyFont="1" applyBorder="1" applyAlignment="1">
      <alignment horizontal="center" vertical="center"/>
    </xf>
    <xf numFmtId="37" fontId="7" fillId="0" borderId="9" xfId="2" applyNumberFormat="1" applyFont="1" applyBorder="1" applyAlignment="1">
      <alignment horizontal="center" vertical="center"/>
    </xf>
    <xf numFmtId="37" fontId="7" fillId="0" borderId="11" xfId="2" applyNumberFormat="1" applyFont="1" applyBorder="1" applyAlignment="1">
      <alignment horizontal="center" vertical="center"/>
    </xf>
    <xf numFmtId="37" fontId="7" fillId="0" borderId="12" xfId="2" applyNumberFormat="1" applyFont="1" applyBorder="1" applyAlignment="1">
      <alignment horizontal="center" vertical="center"/>
    </xf>
    <xf numFmtId="37" fontId="7" fillId="2" borderId="13" xfId="2" applyNumberFormat="1" applyFont="1" applyFill="1" applyBorder="1" applyAlignment="1">
      <alignment horizontal="center" vertical="center"/>
    </xf>
    <xf numFmtId="0" fontId="6" fillId="7" borderId="2" xfId="0" applyFont="1" applyFill="1" applyBorder="1" applyAlignment="1">
      <alignment horizontal="center"/>
    </xf>
    <xf numFmtId="37" fontId="7" fillId="2" borderId="15" xfId="2" applyNumberFormat="1" applyFont="1" applyFill="1" applyBorder="1" applyAlignment="1">
      <alignment horizontal="center" vertical="center"/>
    </xf>
    <xf numFmtId="37" fontId="7" fillId="0" borderId="16" xfId="2" applyNumberFormat="1" applyFont="1" applyBorder="1" applyAlignment="1">
      <alignment horizontal="center" vertical="center"/>
    </xf>
    <xf numFmtId="37" fontId="7" fillId="0" borderId="17" xfId="2" applyNumberFormat="1" applyFont="1" applyBorder="1" applyAlignment="1">
      <alignment horizontal="center" vertical="center"/>
    </xf>
    <xf numFmtId="0" fontId="7" fillId="0" borderId="2" xfId="0" applyFont="1" applyBorder="1" applyAlignment="1">
      <alignment vertical="center"/>
    </xf>
    <xf numFmtId="0" fontId="8" fillId="0" borderId="3" xfId="0" applyFont="1" applyBorder="1" applyAlignment="1">
      <alignment vertical="top"/>
    </xf>
    <xf numFmtId="0" fontId="8" fillId="0" borderId="2" xfId="0" applyFont="1" applyBorder="1" applyAlignment="1">
      <alignment vertical="top"/>
    </xf>
    <xf numFmtId="0" fontId="8" fillId="0" borderId="6" xfId="0" applyFont="1" applyBorder="1" applyAlignment="1">
      <alignment vertical="top"/>
    </xf>
    <xf numFmtId="0" fontId="8" fillId="0" borderId="4" xfId="0" applyFont="1" applyBorder="1" applyAlignment="1">
      <alignment vertical="top"/>
    </xf>
    <xf numFmtId="0" fontId="7" fillId="0" borderId="5" xfId="0" applyFont="1" applyBorder="1" applyAlignment="1">
      <alignment vertical="center"/>
    </xf>
    <xf numFmtId="0" fontId="7" fillId="0" borderId="5" xfId="0" applyFont="1" applyFill="1" applyBorder="1" applyAlignment="1">
      <alignment vertical="center"/>
    </xf>
    <xf numFmtId="164" fontId="7" fillId="0" borderId="6" xfId="2" applyNumberFormat="1" applyFont="1" applyFill="1" applyBorder="1" applyAlignment="1">
      <alignment vertical="center"/>
    </xf>
    <xf numFmtId="0" fontId="8" fillId="0" borderId="6" xfId="0" applyFont="1" applyFill="1" applyBorder="1" applyAlignment="1">
      <alignment vertical="top"/>
    </xf>
    <xf numFmtId="10" fontId="8" fillId="0" borderId="6" xfId="1" applyNumberFormat="1" applyFont="1" applyBorder="1" applyAlignment="1">
      <alignment vertical="top"/>
    </xf>
    <xf numFmtId="165" fontId="8" fillId="0" borderId="6" xfId="0" applyNumberFormat="1" applyFont="1" applyBorder="1" applyAlignment="1">
      <alignment vertical="top"/>
    </xf>
    <xf numFmtId="164" fontId="7" fillId="4" borderId="6" xfId="2" applyNumberFormat="1" applyFont="1" applyFill="1" applyBorder="1" applyAlignment="1">
      <alignment vertical="center"/>
    </xf>
    <xf numFmtId="0" fontId="11" fillId="5" borderId="0" xfId="0" applyFont="1" applyFill="1" applyAlignment="1">
      <alignment vertical="center"/>
    </xf>
    <xf numFmtId="0" fontId="12" fillId="5" borderId="0" xfId="0" applyFont="1" applyFill="1"/>
    <xf numFmtId="0" fontId="7" fillId="0" borderId="7" xfId="0" applyFont="1" applyBorder="1" applyAlignment="1">
      <alignment vertical="center"/>
    </xf>
    <xf numFmtId="37" fontId="7" fillId="4" borderId="15" xfId="2" applyNumberFormat="1" applyFont="1" applyFill="1" applyBorder="1" applyAlignment="1">
      <alignment horizontal="center" vertical="center"/>
    </xf>
    <xf numFmtId="37" fontId="7" fillId="6" borderId="16" xfId="2" applyNumberFormat="1" applyFont="1" applyFill="1" applyBorder="1" applyAlignment="1">
      <alignment horizontal="center" vertical="center"/>
    </xf>
    <xf numFmtId="37" fontId="7" fillId="6" borderId="17" xfId="2" applyNumberFormat="1" applyFont="1" applyFill="1" applyBorder="1" applyAlignment="1">
      <alignment horizontal="center" vertical="center"/>
    </xf>
    <xf numFmtId="37" fontId="7" fillId="4" borderId="14" xfId="2" applyNumberFormat="1" applyFont="1" applyFill="1" applyBorder="1" applyAlignment="1">
      <alignment horizontal="center" vertical="center"/>
    </xf>
    <xf numFmtId="0" fontId="14" fillId="7" borderId="7" xfId="0" applyFont="1" applyFill="1" applyBorder="1" applyAlignment="1">
      <alignment horizontal="center"/>
    </xf>
    <xf numFmtId="0" fontId="9" fillId="7" borderId="2" xfId="0" applyFont="1" applyFill="1" applyBorder="1" applyAlignment="1">
      <alignment horizontal="center" vertical="center"/>
    </xf>
    <xf numFmtId="0" fontId="9" fillId="5" borderId="2" xfId="0" applyFont="1" applyFill="1" applyBorder="1" applyAlignment="1">
      <alignment horizontal="center"/>
    </xf>
    <xf numFmtId="0" fontId="9" fillId="5" borderId="8" xfId="0" applyFont="1" applyFill="1" applyBorder="1" applyAlignment="1">
      <alignment horizontal="center"/>
    </xf>
    <xf numFmtId="37" fontId="13" fillId="0" borderId="15" xfId="2" applyNumberFormat="1" applyFont="1" applyBorder="1" applyAlignment="1">
      <alignment horizontal="center" vertical="center"/>
    </xf>
    <xf numFmtId="37" fontId="13" fillId="0" borderId="16" xfId="2" applyNumberFormat="1" applyFont="1" applyBorder="1" applyAlignment="1">
      <alignment horizontal="center" vertical="center"/>
    </xf>
    <xf numFmtId="37" fontId="13" fillId="0" borderId="17" xfId="2" applyNumberFormat="1" applyFont="1" applyBorder="1" applyAlignment="1">
      <alignment horizontal="center" vertical="center"/>
    </xf>
    <xf numFmtId="37" fontId="13" fillId="0" borderId="18" xfId="2" applyNumberFormat="1" applyFont="1" applyBorder="1" applyAlignment="1">
      <alignment horizontal="center" vertical="center"/>
    </xf>
    <xf numFmtId="37" fontId="13" fillId="0" borderId="19" xfId="2" applyNumberFormat="1" applyFont="1" applyBorder="1" applyAlignment="1">
      <alignment horizontal="center" vertical="center"/>
    </xf>
    <xf numFmtId="37" fontId="13" fillId="0" borderId="20" xfId="2" applyNumberFormat="1" applyFont="1" applyBorder="1" applyAlignment="1">
      <alignment horizontal="center" vertical="center"/>
    </xf>
    <xf numFmtId="37" fontId="13" fillId="0" borderId="15" xfId="2" quotePrefix="1" applyNumberFormat="1" applyFont="1" applyBorder="1" applyAlignment="1">
      <alignment horizontal="center" vertical="center"/>
    </xf>
    <xf numFmtId="37" fontId="13" fillId="0" borderId="16" xfId="2" quotePrefix="1" applyNumberFormat="1" applyFont="1" applyBorder="1" applyAlignment="1">
      <alignment horizontal="center" vertical="center"/>
    </xf>
    <xf numFmtId="37" fontId="13" fillId="0" borderId="17" xfId="2" quotePrefix="1" applyNumberFormat="1" applyFont="1" applyBorder="1" applyAlignment="1">
      <alignment horizontal="center" vertical="center"/>
    </xf>
    <xf numFmtId="10" fontId="13" fillId="0" borderId="15" xfId="1" applyNumberFormat="1" applyFont="1" applyBorder="1" applyAlignment="1">
      <alignment horizontal="center"/>
    </xf>
    <xf numFmtId="10" fontId="13" fillId="0" borderId="16" xfId="1" applyNumberFormat="1" applyFont="1" applyBorder="1" applyAlignment="1">
      <alignment horizontal="center"/>
    </xf>
    <xf numFmtId="10" fontId="13" fillId="0" borderId="17" xfId="1" applyNumberFormat="1" applyFont="1" applyBorder="1" applyAlignment="1">
      <alignment horizontal="center"/>
    </xf>
    <xf numFmtId="165" fontId="7" fillId="4" borderId="4" xfId="0" applyNumberFormat="1" applyFont="1" applyFill="1" applyBorder="1" applyAlignment="1" applyProtection="1">
      <alignment vertical="center"/>
      <protection hidden="1"/>
    </xf>
    <xf numFmtId="10" fontId="7" fillId="4" borderId="2" xfId="0" applyNumberFormat="1" applyFont="1" applyFill="1" applyBorder="1" applyAlignment="1" applyProtection="1">
      <alignment vertical="center"/>
      <protection hidden="1"/>
    </xf>
    <xf numFmtId="164" fontId="7" fillId="4" borderId="2" xfId="0" applyNumberFormat="1" applyFont="1" applyFill="1" applyBorder="1" applyAlignment="1" applyProtection="1">
      <alignment vertical="center"/>
      <protection hidden="1"/>
    </xf>
    <xf numFmtId="165" fontId="7" fillId="4" borderId="2" xfId="0" applyNumberFormat="1" applyFont="1" applyFill="1" applyBorder="1" applyAlignment="1" applyProtection="1">
      <alignment vertical="center"/>
      <protection hidden="1"/>
    </xf>
    <xf numFmtId="10" fontId="7" fillId="4" borderId="2" xfId="1" applyNumberFormat="1" applyFont="1" applyFill="1" applyBorder="1" applyAlignment="1" applyProtection="1">
      <alignment vertical="center"/>
      <protection hidden="1"/>
    </xf>
    <xf numFmtId="10" fontId="7" fillId="4" borderId="4" xfId="0" applyNumberFormat="1" applyFont="1" applyFill="1" applyBorder="1" applyAlignment="1" applyProtection="1">
      <alignment vertical="center"/>
      <protection hidden="1"/>
    </xf>
    <xf numFmtId="165" fontId="7" fillId="2" borderId="2" xfId="2" applyNumberFormat="1" applyFont="1" applyFill="1" applyBorder="1" applyAlignment="1" applyProtection="1">
      <alignment vertical="center"/>
      <protection locked="0"/>
    </xf>
    <xf numFmtId="165" fontId="7" fillId="2" borderId="4" xfId="2" applyNumberFormat="1" applyFont="1" applyFill="1" applyBorder="1" applyAlignment="1" applyProtection="1">
      <alignment vertical="center"/>
      <protection locked="0"/>
    </xf>
    <xf numFmtId="165" fontId="7" fillId="2" borderId="4" xfId="0" applyNumberFormat="1" applyFont="1" applyFill="1" applyBorder="1" applyAlignment="1" applyProtection="1">
      <alignment vertical="center"/>
      <protection locked="0"/>
    </xf>
    <xf numFmtId="164" fontId="7" fillId="4" borderId="6" xfId="2" quotePrefix="1" applyNumberFormat="1" applyFont="1" applyFill="1" applyBorder="1" applyAlignment="1" applyProtection="1">
      <alignment vertical="center"/>
      <protection hidden="1"/>
    </xf>
    <xf numFmtId="164" fontId="7" fillId="4" borderId="6" xfId="2" applyNumberFormat="1" applyFont="1" applyFill="1" applyBorder="1" applyAlignment="1" applyProtection="1">
      <alignment vertical="center"/>
      <protection hidden="1"/>
    </xf>
    <xf numFmtId="10" fontId="7" fillId="4" borderId="6" xfId="0" applyNumberFormat="1" applyFont="1" applyFill="1" applyBorder="1" applyAlignment="1" applyProtection="1">
      <alignment vertical="center"/>
      <protection hidden="1"/>
    </xf>
    <xf numFmtId="165" fontId="7" fillId="2" borderId="6" xfId="2" applyNumberFormat="1" applyFont="1" applyFill="1" applyBorder="1" applyAlignment="1" applyProtection="1">
      <alignment vertical="center"/>
      <protection locked="0"/>
    </xf>
    <xf numFmtId="164" fontId="7" fillId="2" borderId="2" xfId="2" applyNumberFormat="1" applyFont="1" applyFill="1" applyBorder="1" applyAlignment="1" applyProtection="1">
      <alignment vertical="center"/>
      <protection locked="0"/>
    </xf>
    <xf numFmtId="164" fontId="7" fillId="4" borderId="2" xfId="2" applyNumberFormat="1" applyFont="1" applyFill="1" applyBorder="1" applyAlignment="1" applyProtection="1">
      <alignment vertical="center"/>
      <protection hidden="1"/>
    </xf>
    <xf numFmtId="0" fontId="7" fillId="0" borderId="7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6" fillId="7" borderId="7" xfId="0" applyFont="1" applyFill="1" applyBorder="1" applyAlignment="1">
      <alignment vertical="center"/>
    </xf>
    <xf numFmtId="0" fontId="6" fillId="7" borderId="3" xfId="0" applyFont="1" applyFill="1" applyBorder="1" applyAlignment="1">
      <alignment vertical="center"/>
    </xf>
    <xf numFmtId="0" fontId="10" fillId="7" borderId="7" xfId="0" applyFont="1" applyFill="1" applyBorder="1" applyAlignment="1">
      <alignment horizontal="center"/>
    </xf>
    <xf numFmtId="0" fontId="10" fillId="7" borderId="3" xfId="0" applyFont="1" applyFill="1" applyBorder="1" applyAlignment="1">
      <alignment horizontal="center"/>
    </xf>
    <xf numFmtId="0" fontId="7" fillId="0" borderId="7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9" fillId="7" borderId="7" xfId="0" applyFont="1" applyFill="1" applyBorder="1" applyAlignment="1">
      <alignment horizontal="center"/>
    </xf>
    <xf numFmtId="0" fontId="9" fillId="7" borderId="3" xfId="0" applyFont="1" applyFill="1" applyBorder="1" applyAlignment="1">
      <alignment horizontal="center"/>
    </xf>
  </cellXfs>
  <cellStyles count="3">
    <cellStyle name="Comma" xfId="2" builtinId="3"/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CC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25"/>
  <sheetViews>
    <sheetView workbookViewId="0">
      <selection activeCell="D24" sqref="D24"/>
    </sheetView>
  </sheetViews>
  <sheetFormatPr defaultRowHeight="15" x14ac:dyDescent="0.25"/>
  <cols>
    <col min="2" max="2" width="75.85546875" style="1" bestFit="1" customWidth="1"/>
    <col min="3" max="3" width="11.5703125" style="1" customWidth="1"/>
    <col min="4" max="4" width="12.7109375" style="1" bestFit="1" customWidth="1"/>
  </cols>
  <sheetData>
    <row r="2" spans="2:4" x14ac:dyDescent="0.25">
      <c r="B2" s="4"/>
      <c r="C2" s="2"/>
      <c r="D2" s="3"/>
    </row>
    <row r="3" spans="2:4" x14ac:dyDescent="0.25">
      <c r="B3" s="4" t="s">
        <v>8</v>
      </c>
      <c r="C3" s="16">
        <v>80000</v>
      </c>
      <c r="D3" s="17">
        <v>120000</v>
      </c>
    </row>
    <row r="4" spans="2:4" x14ac:dyDescent="0.25">
      <c r="B4" s="4" t="s">
        <v>7</v>
      </c>
      <c r="C4" s="11">
        <f>+C3*12</f>
        <v>960000</v>
      </c>
      <c r="D4" s="11">
        <f>+D3*12</f>
        <v>1440000</v>
      </c>
    </row>
    <row r="5" spans="2:4" x14ac:dyDescent="0.25">
      <c r="B5" s="4" t="s">
        <v>9</v>
      </c>
      <c r="C5" s="16">
        <v>200000</v>
      </c>
      <c r="D5" s="17">
        <v>200000</v>
      </c>
    </row>
    <row r="6" spans="2:4" x14ac:dyDescent="0.25">
      <c r="B6" s="4" t="s">
        <v>10</v>
      </c>
      <c r="C6" s="11">
        <f>+C4+C5</f>
        <v>1160000</v>
      </c>
      <c r="D6" s="11">
        <f>+D4+D5</f>
        <v>1640000</v>
      </c>
    </row>
    <row r="7" spans="2:4" x14ac:dyDescent="0.25">
      <c r="B7" s="4" t="s">
        <v>15</v>
      </c>
      <c r="C7" s="6">
        <f>IFERROR(+C8/C6,"")</f>
        <v>2.4137887931034482E-2</v>
      </c>
      <c r="D7" s="6">
        <f>IFERROR(+D8/D6,"")</f>
        <v>8.2926829268292687E-2</v>
      </c>
    </row>
    <row r="8" spans="2:4" x14ac:dyDescent="0.25">
      <c r="B8" s="4" t="s">
        <v>14</v>
      </c>
      <c r="C8" s="12">
        <f>IF(C6&lt;=600000,0,IF(C6&lt;=1200000,(C6-600001)*5%,IF(C6&lt;=1800000,(C6-1200001)*10%+30000,IF(C6&lt;=2500000,(C6-1800001)*15%+90000,IF(C6&lt;=3500000,(C6-2500001)*17.5%+195000,IF(C6&lt;=5000000,(C6-3500001)*20%+370000,IF(C6&lt;=8000000,(C6-5000001)*22.5%+670000,IF(C6&lt;=1200000,(C6-8000001)*25%+1345000,IF(C6&lt;=30000000,(C6-12000001)*27.5%+2345000,IF(C6&lt;=50000000,(C6-30000001)*30%+7295000,IF(C6&lt;=75000000,(C6-50000001)*32.5%+13295000,IF(C6&lt;=21420000,(C6-75000001)*35%+21420000))))))))))))</f>
        <v>27999.95</v>
      </c>
      <c r="D8" s="11">
        <f>IF(D6&lt;=400000,0,IF(D6&lt;=600000,((D6-400000)*0.05),IF(D6&lt;=1200000,(((D6-600000)*0.1+10000)),IF(D6&lt;2400000,(((D6-1200000)*0.15+70000)),IF(D6&lt;=3000000,(((D6-2400000)*0.2+250000)),IF(D6&lt;=4000000,(((D6-3000000)*0.25+370000)),IF(D6&lt;=6000000,(((D6-4000000)*0.3+620000)),((D6-6000000)*0.35)+1220000)))))))</f>
        <v>136000</v>
      </c>
    </row>
    <row r="9" spans="2:4" x14ac:dyDescent="0.25">
      <c r="B9" s="4"/>
      <c r="C9" s="2"/>
      <c r="D9" s="2"/>
    </row>
    <row r="10" spans="2:4" x14ac:dyDescent="0.25">
      <c r="B10" s="4" t="s">
        <v>11</v>
      </c>
      <c r="C10" s="13">
        <f>+C6*20%</f>
        <v>232000</v>
      </c>
      <c r="D10" s="13">
        <f>+D6*20%</f>
        <v>328000</v>
      </c>
    </row>
    <row r="11" spans="2:4" x14ac:dyDescent="0.25">
      <c r="B11" s="4" t="s">
        <v>12</v>
      </c>
      <c r="C11" s="13">
        <v>2000000</v>
      </c>
      <c r="D11" s="14">
        <v>2000000</v>
      </c>
    </row>
    <row r="12" spans="2:4" x14ac:dyDescent="0.25">
      <c r="B12" s="4" t="s">
        <v>13</v>
      </c>
      <c r="C12" s="11">
        <f>+C14</f>
        <v>100000</v>
      </c>
      <c r="D12" s="11">
        <f>+D14</f>
        <v>150000</v>
      </c>
    </row>
    <row r="13" spans="2:4" x14ac:dyDescent="0.25">
      <c r="B13" s="4" t="s">
        <v>0</v>
      </c>
      <c r="C13" s="15"/>
      <c r="D13" s="15"/>
    </row>
    <row r="14" spans="2:4" x14ac:dyDescent="0.25">
      <c r="B14" s="4" t="s">
        <v>1</v>
      </c>
      <c r="C14" s="16">
        <v>100000</v>
      </c>
      <c r="D14" s="17">
        <v>150000</v>
      </c>
    </row>
    <row r="15" spans="2:4" x14ac:dyDescent="0.25">
      <c r="B15" s="4"/>
      <c r="C15" s="2"/>
      <c r="D15" s="2"/>
    </row>
    <row r="16" spans="2:4" x14ac:dyDescent="0.25">
      <c r="B16" s="4" t="s">
        <v>16</v>
      </c>
      <c r="C16" s="18">
        <f>IFERROR((MIN(C10:C11)*C7),"")</f>
        <v>5599.99</v>
      </c>
      <c r="D16" s="7">
        <f>IFERROR((MIN(D10:D11)*D7),"")</f>
        <v>27200</v>
      </c>
    </row>
    <row r="17" spans="2:5" x14ac:dyDescent="0.25">
      <c r="B17" s="4" t="s">
        <v>17</v>
      </c>
      <c r="C17" s="18">
        <f>IFERROR((MIN(C10:C12)*C7),"")</f>
        <v>2413.7887931034484</v>
      </c>
      <c r="D17" s="7">
        <f>IFERROR((MIN(D10:D12)*D7),"")</f>
        <v>12439.024390243903</v>
      </c>
    </row>
    <row r="18" spans="2:5" x14ac:dyDescent="0.25">
      <c r="B18" s="4" t="s">
        <v>2</v>
      </c>
      <c r="C18" s="8">
        <f>IFERROR(+C17/C6,"")</f>
        <v>2.0808524078478005E-3</v>
      </c>
      <c r="D18" s="8">
        <f>IFERROR(+D17/D6,"")</f>
        <v>7.5847709696609169E-3</v>
      </c>
    </row>
    <row r="19" spans="2:5" x14ac:dyDescent="0.25">
      <c r="B19" s="4"/>
      <c r="C19" s="2"/>
      <c r="D19" s="3"/>
    </row>
    <row r="20" spans="2:5" x14ac:dyDescent="0.25">
      <c r="B20" s="4" t="s">
        <v>3</v>
      </c>
      <c r="C20" s="2"/>
      <c r="D20" s="3"/>
    </row>
    <row r="21" spans="2:5" x14ac:dyDescent="0.25">
      <c r="B21" s="4" t="s">
        <v>4</v>
      </c>
      <c r="C21" s="20">
        <f>IF(C10-C12&gt;0,C10-C12,0)</f>
        <v>132000</v>
      </c>
      <c r="D21" s="3">
        <f>IF(D10-D12&gt;0,D10-D12,0)</f>
        <v>178000</v>
      </c>
    </row>
    <row r="22" spans="2:5" x14ac:dyDescent="0.25">
      <c r="B22" s="4" t="s">
        <v>5</v>
      </c>
      <c r="C22" s="7">
        <f>IFERROR(+C16-C17,"")</f>
        <v>3186.2012068965514</v>
      </c>
      <c r="D22" s="21">
        <f>IFERROR(+D16-D17,"")</f>
        <v>14760.975609756097</v>
      </c>
      <c r="E22" s="9"/>
    </row>
    <row r="23" spans="2:5" x14ac:dyDescent="0.25">
      <c r="B23" s="5"/>
    </row>
    <row r="24" spans="2:5" x14ac:dyDescent="0.25">
      <c r="B24" s="4" t="s">
        <v>6</v>
      </c>
      <c r="C24" s="8">
        <f>IFERROR(+C22/C6,"")</f>
        <v>2.7467251783590959E-3</v>
      </c>
      <c r="D24" s="10">
        <f>IFERROR(+D22/D6,"")</f>
        <v>9.0005948839976205E-3</v>
      </c>
    </row>
    <row r="25" spans="2:5" x14ac:dyDescent="0.25">
      <c r="B25" s="5"/>
    </row>
  </sheetData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C30"/>
  <sheetViews>
    <sheetView view="pageBreakPreview" zoomScale="90" zoomScaleNormal="100" zoomScaleSheetLayoutView="90" workbookViewId="0">
      <selection activeCell="C4" sqref="C4"/>
    </sheetView>
  </sheetViews>
  <sheetFormatPr defaultColWidth="8.85546875" defaultRowHeight="14.25" x14ac:dyDescent="0.2"/>
  <cols>
    <col min="1" max="1" width="3.7109375" style="19" customWidth="1"/>
    <col min="2" max="2" width="59.7109375" style="19" customWidth="1"/>
    <col min="3" max="3" width="57.42578125" style="19" bestFit="1" customWidth="1"/>
    <col min="4" max="16384" width="8.85546875" style="19"/>
  </cols>
  <sheetData>
    <row r="1" spans="2:3" ht="15" thickBot="1" x14ac:dyDescent="0.25"/>
    <row r="2" spans="2:3" ht="27" thickBot="1" x14ac:dyDescent="0.45">
      <c r="B2" s="63" t="s">
        <v>38</v>
      </c>
      <c r="C2" s="24" t="s">
        <v>58</v>
      </c>
    </row>
    <row r="3" spans="2:3" ht="25.15" customHeight="1" thickBot="1" x14ac:dyDescent="0.25">
      <c r="B3" s="64" t="s">
        <v>51</v>
      </c>
      <c r="C3" s="64" t="s">
        <v>18</v>
      </c>
    </row>
    <row r="4" spans="2:3" ht="25.15" customHeight="1" thickBot="1" x14ac:dyDescent="0.25">
      <c r="B4" s="31" t="s">
        <v>19</v>
      </c>
      <c r="C4" s="85">
        <v>2000000</v>
      </c>
    </row>
    <row r="5" spans="2:3" ht="25.15" customHeight="1" thickBot="1" x14ac:dyDescent="0.25">
      <c r="B5" s="31" t="s">
        <v>57</v>
      </c>
      <c r="C5" s="86"/>
    </row>
    <row r="6" spans="2:3" ht="25.15" customHeight="1" thickBot="1" x14ac:dyDescent="0.25">
      <c r="B6" s="31" t="s">
        <v>20</v>
      </c>
      <c r="C6" s="79">
        <f>C4*12+C5</f>
        <v>24000000</v>
      </c>
    </row>
    <row r="7" spans="2:3" ht="25.15" customHeight="1" thickBot="1" x14ac:dyDescent="0.25">
      <c r="B7" s="31" t="s">
        <v>48</v>
      </c>
      <c r="C7" s="79">
        <f>IF(C6&lt;=600000,0,IF(C6&lt;=1200000,(C6-600001)*5%,IF(C6&lt;=1800000,(C6-1200001)*10%+30000,IF(C6&lt;=2500000,(C6-1800001)*15%+90000,IF(C6&lt;=3500000,(C6-2500001)*17.5%+195000,IF(C6&lt;=5000000,(C6-3500001)*20%+370000,IF(C6&lt;=8000000,(C6-5000001)*22.5%+670000,IF(C6&lt;=1200000,(C6-8000001)*25%+1345000,IF(C6&lt;=30000000,(C6-12000001)*27.5%+2345000,IF(C6&lt;=50000000,(C6-30000001)*30%+7295000,IF(C6&lt;=75000000,(C6-50000001)*32.5%+13295000,IF(C6&lt;=21420000,(C6-75000001)*35%+21420000))))))))))))</f>
        <v>5644999.7249999996</v>
      </c>
    </row>
    <row r="8" spans="2:3" ht="25.15" customHeight="1" thickBot="1" x14ac:dyDescent="0.25">
      <c r="B8" s="31" t="s">
        <v>42</v>
      </c>
      <c r="C8" s="80">
        <f>C7/C6</f>
        <v>0.23520832187499999</v>
      </c>
    </row>
    <row r="9" spans="2:3" ht="25.15" customHeight="1" thickBot="1" x14ac:dyDescent="0.25">
      <c r="B9" s="31" t="s">
        <v>22</v>
      </c>
      <c r="C9" s="81">
        <f>MIN(C13:C14)</f>
        <v>2000000</v>
      </c>
    </row>
    <row r="10" spans="2:3" ht="25.15" customHeight="1" thickBot="1" x14ac:dyDescent="0.25">
      <c r="B10" s="32" t="s">
        <v>50</v>
      </c>
      <c r="C10" s="82">
        <f>C8*C9</f>
        <v>470416.64374999999</v>
      </c>
    </row>
    <row r="11" spans="2:3" ht="25.15" customHeight="1" thickBot="1" x14ac:dyDescent="0.25">
      <c r="B11" s="96" t="s">
        <v>21</v>
      </c>
      <c r="C11" s="97"/>
    </row>
    <row r="12" spans="2:3" ht="25.15" customHeight="1" thickBot="1" x14ac:dyDescent="0.25">
      <c r="B12" s="31" t="s">
        <v>49</v>
      </c>
      <c r="C12" s="87">
        <v>100000</v>
      </c>
    </row>
    <row r="13" spans="2:3" ht="25.15" hidden="1" customHeight="1" thickBot="1" x14ac:dyDescent="0.25">
      <c r="B13" s="33" t="s">
        <v>11</v>
      </c>
      <c r="C13" s="28">
        <f>C6*20%</f>
        <v>4800000</v>
      </c>
    </row>
    <row r="14" spans="2:3" ht="25.15" hidden="1" customHeight="1" thickBot="1" x14ac:dyDescent="0.25">
      <c r="B14" s="33" t="s">
        <v>12</v>
      </c>
      <c r="C14" s="28">
        <v>2000000</v>
      </c>
    </row>
    <row r="15" spans="2:3" ht="25.15" hidden="1" customHeight="1" thickBot="1" x14ac:dyDescent="0.25">
      <c r="B15" s="31" t="s">
        <v>22</v>
      </c>
      <c r="C15" s="25">
        <f>MIN(C12:C14)</f>
        <v>100000</v>
      </c>
    </row>
    <row r="16" spans="2:3" ht="25.15" customHeight="1" thickBot="1" x14ac:dyDescent="0.25">
      <c r="B16" s="31" t="s">
        <v>23</v>
      </c>
      <c r="C16" s="79">
        <f>C15*C8</f>
        <v>23520.8321875</v>
      </c>
    </row>
    <row r="17" spans="2:3" ht="25.15" customHeight="1" thickBot="1" x14ac:dyDescent="0.25">
      <c r="B17" s="31" t="s">
        <v>24</v>
      </c>
      <c r="C17" s="83">
        <f>C16/C12</f>
        <v>0.23520832187500001</v>
      </c>
    </row>
    <row r="18" spans="2:3" ht="25.15" customHeight="1" thickBot="1" x14ac:dyDescent="0.25">
      <c r="B18" s="31" t="s">
        <v>25</v>
      </c>
      <c r="C18" s="84">
        <f>C16/C6</f>
        <v>9.800346744791666E-4</v>
      </c>
    </row>
    <row r="19" spans="2:3" ht="25.15" customHeight="1" thickBot="1" x14ac:dyDescent="0.25">
      <c r="B19" s="34" t="s">
        <v>26</v>
      </c>
      <c r="C19" s="27"/>
    </row>
    <row r="20" spans="2:3" ht="25.15" customHeight="1" thickBot="1" x14ac:dyDescent="0.25">
      <c r="B20" s="34" t="s">
        <v>37</v>
      </c>
      <c r="C20" s="27"/>
    </row>
    <row r="21" spans="2:3" ht="25.15" customHeight="1" thickBot="1" x14ac:dyDescent="0.25">
      <c r="B21" s="94"/>
      <c r="C21" s="95"/>
    </row>
    <row r="22" spans="2:3" ht="15.75" thickBot="1" x14ac:dyDescent="0.3">
      <c r="B22" s="29"/>
      <c r="C22" s="30"/>
    </row>
    <row r="23" spans="2:3" ht="19.5" thickBot="1" x14ac:dyDescent="0.35">
      <c r="B23" s="98" t="s">
        <v>45</v>
      </c>
      <c r="C23" s="99"/>
    </row>
    <row r="24" spans="2:3" ht="15.75" thickBot="1" x14ac:dyDescent="0.3">
      <c r="B24" s="40" t="s">
        <v>46</v>
      </c>
      <c r="C24" s="40" t="s">
        <v>47</v>
      </c>
    </row>
    <row r="25" spans="2:3" ht="15" x14ac:dyDescent="0.2">
      <c r="B25" s="41">
        <v>100000</v>
      </c>
      <c r="C25" s="59">
        <f>MIN(B25,$C$13,$C$14)*$C$8</f>
        <v>23520.8321875</v>
      </c>
    </row>
    <row r="26" spans="2:3" ht="15" x14ac:dyDescent="0.2">
      <c r="B26" s="42">
        <f>B25+100000</f>
        <v>200000</v>
      </c>
      <c r="C26" s="60">
        <f>MIN(B26,$C$13,$C$14)*$C$8</f>
        <v>47041.664375</v>
      </c>
    </row>
    <row r="27" spans="2:3" ht="15" x14ac:dyDescent="0.2">
      <c r="B27" s="42">
        <f>B26+100000</f>
        <v>300000</v>
      </c>
      <c r="C27" s="60">
        <f>MIN(B27,$C$13,$C$14)*$C$8</f>
        <v>70562.49656249999</v>
      </c>
    </row>
    <row r="28" spans="2:3" ht="15" x14ac:dyDescent="0.2">
      <c r="B28" s="42">
        <f>B27+100000</f>
        <v>400000</v>
      </c>
      <c r="C28" s="60">
        <f>MIN(B28,$C$13,$C$14)*$C$8</f>
        <v>94083.328750000001</v>
      </c>
    </row>
    <row r="29" spans="2:3" ht="15.75" thickBot="1" x14ac:dyDescent="0.25">
      <c r="B29" s="43">
        <f>B28+100000</f>
        <v>500000</v>
      </c>
      <c r="C29" s="61">
        <f>MIN(B29,$C$13,$C$14)*$C$8</f>
        <v>117604.1609375</v>
      </c>
    </row>
    <row r="30" spans="2:3" x14ac:dyDescent="0.2">
      <c r="B30" s="22"/>
    </row>
  </sheetData>
  <sheetProtection password="FB81" sheet="1" objects="1" scenarios="1"/>
  <mergeCells count="3">
    <mergeCell ref="B21:C21"/>
    <mergeCell ref="B11:C11"/>
    <mergeCell ref="B23:C23"/>
  </mergeCells>
  <pageMargins left="0.7" right="0.7" top="0.75" bottom="0.75" header="0.3" footer="0.3"/>
  <pageSetup paperSize="9" scale="7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D36"/>
  <sheetViews>
    <sheetView view="pageBreakPreview" zoomScale="90" zoomScaleNormal="100" zoomScaleSheetLayoutView="90" workbookViewId="0">
      <selection activeCell="B10" sqref="B10:C10"/>
    </sheetView>
  </sheetViews>
  <sheetFormatPr defaultColWidth="8.85546875" defaultRowHeight="14.25" x14ac:dyDescent="0.2"/>
  <cols>
    <col min="1" max="1" width="8.85546875" style="19"/>
    <col min="2" max="2" width="66.28515625" style="19" customWidth="1"/>
    <col min="3" max="3" width="19.28515625" style="19" customWidth="1"/>
    <col min="4" max="4" width="36.7109375" style="19" bestFit="1" customWidth="1"/>
    <col min="5" max="16384" width="8.85546875" style="19"/>
  </cols>
  <sheetData>
    <row r="2" spans="2:4" ht="19.5" thickBot="1" x14ac:dyDescent="0.35">
      <c r="B2" s="56" t="s">
        <v>27</v>
      </c>
      <c r="C2" s="57"/>
      <c r="D2" s="57"/>
    </row>
    <row r="3" spans="2:4" ht="19.899999999999999" customHeight="1" thickBot="1" x14ac:dyDescent="0.25">
      <c r="B3" s="44" t="s">
        <v>28</v>
      </c>
      <c r="C3" s="45"/>
      <c r="D3" s="46"/>
    </row>
    <row r="4" spans="2:4" ht="19.899999999999999" customHeight="1" thickBot="1" x14ac:dyDescent="0.25">
      <c r="B4" s="26" t="s">
        <v>29</v>
      </c>
      <c r="C4" s="47"/>
      <c r="D4" s="48"/>
    </row>
    <row r="5" spans="2:4" ht="19.899999999999999" customHeight="1" thickBot="1" x14ac:dyDescent="0.25">
      <c r="B5" s="48"/>
      <c r="C5" s="47"/>
      <c r="D5" s="48"/>
    </row>
    <row r="6" spans="2:4" ht="19.899999999999999" customHeight="1" thickBot="1" x14ac:dyDescent="0.25">
      <c r="B6" s="26" t="s">
        <v>30</v>
      </c>
      <c r="C6" s="91">
        <v>200000</v>
      </c>
      <c r="D6" s="44" t="s">
        <v>31</v>
      </c>
    </row>
    <row r="7" spans="2:4" ht="19.899999999999999" customHeight="1" thickBot="1" x14ac:dyDescent="0.25">
      <c r="B7" s="48"/>
      <c r="C7" s="47"/>
      <c r="D7" s="48"/>
    </row>
    <row r="8" spans="2:4" ht="19.899999999999999" customHeight="1" thickBot="1" x14ac:dyDescent="0.25">
      <c r="B8" s="26" t="s">
        <v>32</v>
      </c>
      <c r="C8" s="91">
        <v>1000</v>
      </c>
      <c r="D8" s="44" t="s">
        <v>52</v>
      </c>
    </row>
    <row r="9" spans="2:4" ht="19.899999999999999" customHeight="1" thickBot="1" x14ac:dyDescent="0.25">
      <c r="B9" s="100" t="s">
        <v>0</v>
      </c>
      <c r="C9" s="101"/>
      <c r="D9" s="102"/>
    </row>
    <row r="10" spans="2:4" ht="19.899999999999999" customHeight="1" thickBot="1" x14ac:dyDescent="0.25">
      <c r="B10" s="100" t="s">
        <v>1</v>
      </c>
      <c r="C10" s="102"/>
      <c r="D10" s="47"/>
    </row>
    <row r="11" spans="2:4" ht="19.899999999999999" customHeight="1" thickBot="1" x14ac:dyDescent="0.25">
      <c r="B11" s="49"/>
      <c r="C11" s="92">
        <v>20000</v>
      </c>
      <c r="D11" s="47"/>
    </row>
    <row r="12" spans="2:4" s="23" customFormat="1" ht="19.899999999999999" customHeight="1" thickBot="1" x14ac:dyDescent="0.25">
      <c r="B12" s="50"/>
      <c r="C12" s="51"/>
      <c r="D12" s="52"/>
    </row>
    <row r="13" spans="2:4" ht="19.899999999999999" customHeight="1" thickBot="1" x14ac:dyDescent="0.25">
      <c r="B13" s="58" t="s">
        <v>36</v>
      </c>
      <c r="C13" s="93">
        <f>(C6*12)+C8</f>
        <v>2401000</v>
      </c>
      <c r="D13" s="47"/>
    </row>
    <row r="14" spans="2:4" ht="19.899999999999999" customHeight="1" thickBot="1" x14ac:dyDescent="0.25">
      <c r="B14" s="58" t="s">
        <v>48</v>
      </c>
      <c r="C14" s="93">
        <f>IF(C13&lt;=600000,0,IF(C13&lt;=1200000,(C13-600001)*5%,IF(C13&lt;=1800000,(C13-1200001)*10%+30000,IF(C13&lt;=2500000,(C13-1800001)*15%+90000,IF(C13&lt;=3500000,(C13-2500001)*17.5%+195000,IF(C13&lt;=5000000,(C13-3500001)*20%+370000,IF(C13&lt;=8000000,(C13-5000001)*22.5%+670000,IF(C13&lt;=1200000,(C13-8000001)*25%+1345000,IF(C13&lt;=30000000,(C13-12000001)*27.5%+2345000,IF(C13&lt;=50000000,(C13-30000001)*30%+7295000,IF(C13&lt;=75000000,(C13-50000001)*32.5%+13295000,IF(C13&lt;=21420000,(C13-75000001)*35%+21420000))))))))))))</f>
        <v>180149.84999999998</v>
      </c>
      <c r="D14" s="47"/>
    </row>
    <row r="15" spans="2:4" ht="19.899999999999999" hidden="1" customHeight="1" thickBot="1" x14ac:dyDescent="0.25">
      <c r="B15" s="48" t="s">
        <v>40</v>
      </c>
      <c r="C15" s="53">
        <f>C14/C13</f>
        <v>7.5031174510620566E-2</v>
      </c>
      <c r="D15" s="47"/>
    </row>
    <row r="16" spans="2:4" ht="19.899999999999999" hidden="1" customHeight="1" thickBot="1" x14ac:dyDescent="0.25">
      <c r="B16" s="48" t="s">
        <v>11</v>
      </c>
      <c r="C16" s="54">
        <f>C13*20%</f>
        <v>480200</v>
      </c>
      <c r="D16" s="47"/>
    </row>
    <row r="17" spans="2:4" ht="19.899999999999999" hidden="1" customHeight="1" thickBot="1" x14ac:dyDescent="0.25">
      <c r="B17" s="48" t="s">
        <v>12</v>
      </c>
      <c r="C17" s="54">
        <v>2000000</v>
      </c>
      <c r="D17" s="47"/>
    </row>
    <row r="18" spans="2:4" ht="19.899999999999999" hidden="1" customHeight="1" thickBot="1" x14ac:dyDescent="0.25">
      <c r="B18" s="48" t="s">
        <v>39</v>
      </c>
      <c r="C18" s="54">
        <f>C11</f>
        <v>20000</v>
      </c>
      <c r="D18" s="47"/>
    </row>
    <row r="19" spans="2:4" ht="19.899999999999999" customHeight="1" thickBot="1" x14ac:dyDescent="0.25">
      <c r="B19" s="48"/>
      <c r="C19" s="54"/>
      <c r="D19" s="47"/>
    </row>
    <row r="20" spans="2:4" ht="19.899999999999999" customHeight="1" thickBot="1" x14ac:dyDescent="0.25">
      <c r="B20" s="26" t="s">
        <v>33</v>
      </c>
      <c r="C20" s="88">
        <f>IFERROR((MIN(C16:C17)*C15),"")</f>
        <v>36029.969999999994</v>
      </c>
      <c r="D20" s="47"/>
    </row>
    <row r="21" spans="2:4" ht="19.899999999999999" customHeight="1" thickBot="1" x14ac:dyDescent="0.25">
      <c r="B21" s="26" t="s">
        <v>34</v>
      </c>
      <c r="C21" s="89">
        <f>IFERROR((MIN(C16:C18)*C15),"")</f>
        <v>1500.6234902124113</v>
      </c>
      <c r="D21" s="44" t="s">
        <v>53</v>
      </c>
    </row>
    <row r="22" spans="2:4" ht="19.899999999999999" customHeight="1" thickBot="1" x14ac:dyDescent="0.25">
      <c r="B22" s="26" t="s">
        <v>2</v>
      </c>
      <c r="C22" s="90">
        <f>C21/C6</f>
        <v>7.5031174510620567E-3</v>
      </c>
      <c r="D22" s="44" t="s">
        <v>54</v>
      </c>
    </row>
    <row r="23" spans="2:4" ht="19.899999999999999" customHeight="1" thickBot="1" x14ac:dyDescent="0.25">
      <c r="B23" s="48"/>
      <c r="C23" s="47"/>
      <c r="D23" s="47"/>
    </row>
    <row r="24" spans="2:4" ht="19.899999999999999" customHeight="1" thickBot="1" x14ac:dyDescent="0.25">
      <c r="B24" s="26" t="s">
        <v>3</v>
      </c>
      <c r="C24" s="47"/>
      <c r="D24" s="47"/>
    </row>
    <row r="25" spans="2:4" ht="19.899999999999999" customHeight="1" thickBot="1" x14ac:dyDescent="0.25">
      <c r="B25" s="26" t="s">
        <v>4</v>
      </c>
      <c r="C25" s="89">
        <f>IF(C16&gt;=C17,C17-C18,C16-C18)</f>
        <v>460200</v>
      </c>
      <c r="D25" s="44" t="s">
        <v>41</v>
      </c>
    </row>
    <row r="26" spans="2:4" ht="19.899999999999999" customHeight="1" thickBot="1" x14ac:dyDescent="0.25">
      <c r="B26" s="26" t="s">
        <v>5</v>
      </c>
      <c r="C26" s="55">
        <f>IFERROR(+C20-C21,"")</f>
        <v>34529.346509787581</v>
      </c>
      <c r="D26" s="27" t="s">
        <v>55</v>
      </c>
    </row>
    <row r="27" spans="2:4" ht="19.899999999999999" customHeight="1" thickBot="1" x14ac:dyDescent="0.25">
      <c r="B27" s="48"/>
      <c r="C27" s="47"/>
      <c r="D27" s="46"/>
    </row>
    <row r="28" spans="2:4" ht="19.899999999999999" customHeight="1" thickBot="1" x14ac:dyDescent="0.25">
      <c r="B28" s="26" t="s">
        <v>6</v>
      </c>
      <c r="C28" s="90">
        <f>C26/C13</f>
        <v>1.4381235530940267E-2</v>
      </c>
      <c r="D28" s="44" t="s">
        <v>56</v>
      </c>
    </row>
    <row r="29" spans="2:4" ht="15.75" thickBot="1" x14ac:dyDescent="0.3">
      <c r="B29" s="30"/>
      <c r="C29" s="30"/>
      <c r="D29" s="30"/>
    </row>
    <row r="30" spans="2:4" ht="16.5" thickBot="1" x14ac:dyDescent="0.3">
      <c r="B30" s="103" t="s">
        <v>45</v>
      </c>
      <c r="C30" s="104"/>
      <c r="D30" s="30"/>
    </row>
    <row r="31" spans="2:4" ht="15.75" thickBot="1" x14ac:dyDescent="0.3">
      <c r="B31" s="40" t="s">
        <v>46</v>
      </c>
      <c r="C31" s="40" t="s">
        <v>47</v>
      </c>
      <c r="D31" s="30"/>
    </row>
    <row r="32" spans="2:4" ht="15" x14ac:dyDescent="0.25">
      <c r="B32" s="39">
        <v>500000</v>
      </c>
      <c r="C32" s="62">
        <f>MIN(B32,$C$16,$C$17)*$C$15</f>
        <v>36029.969999999994</v>
      </c>
      <c r="D32" s="30"/>
    </row>
    <row r="33" spans="2:4" ht="15" x14ac:dyDescent="0.25">
      <c r="B33" s="36">
        <f>B32+100000</f>
        <v>600000</v>
      </c>
      <c r="C33" s="35">
        <f t="shared" ref="C33:C36" si="0">MIN(B33,$C$16,$C$17)*$C$15</f>
        <v>36029.969999999994</v>
      </c>
      <c r="D33" s="30"/>
    </row>
    <row r="34" spans="2:4" ht="15" x14ac:dyDescent="0.25">
      <c r="B34" s="36">
        <f>B33+100000</f>
        <v>700000</v>
      </c>
      <c r="C34" s="35">
        <f t="shared" si="0"/>
        <v>36029.969999999994</v>
      </c>
      <c r="D34" s="30"/>
    </row>
    <row r="35" spans="2:4" ht="15" x14ac:dyDescent="0.25">
      <c r="B35" s="36">
        <f>B34+100000</f>
        <v>800000</v>
      </c>
      <c r="C35" s="35">
        <f t="shared" si="0"/>
        <v>36029.969999999994</v>
      </c>
      <c r="D35" s="30"/>
    </row>
    <row r="36" spans="2:4" ht="15.75" thickBot="1" x14ac:dyDescent="0.3">
      <c r="B36" s="37">
        <f>B35+100000</f>
        <v>900000</v>
      </c>
      <c r="C36" s="38">
        <f t="shared" si="0"/>
        <v>36029.969999999994</v>
      </c>
      <c r="D36" s="30"/>
    </row>
  </sheetData>
  <sheetProtection password="FB81" sheet="1" objects="1" scenarios="1"/>
  <mergeCells count="3">
    <mergeCell ref="B9:D9"/>
    <mergeCell ref="B10:C10"/>
    <mergeCell ref="B30:C30"/>
  </mergeCells>
  <pageMargins left="0.7" right="0.7" top="0.75" bottom="0.75" header="0.3" footer="0.3"/>
  <pageSetup paperSize="9" scale="6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31"/>
  <sheetViews>
    <sheetView tabSelected="1" view="pageBreakPreview" zoomScale="90" zoomScaleNormal="100" zoomScaleSheetLayoutView="90" workbookViewId="0">
      <selection activeCell="A3" sqref="A3"/>
    </sheetView>
  </sheetViews>
  <sheetFormatPr defaultRowHeight="15" x14ac:dyDescent="0.25"/>
  <cols>
    <col min="2" max="2" width="25" customWidth="1"/>
    <col min="3" max="3" width="20.85546875" hidden="1" customWidth="1"/>
    <col min="4" max="4" width="21.7109375" customWidth="1"/>
    <col min="5" max="5" width="22.85546875" customWidth="1"/>
  </cols>
  <sheetData>
    <row r="1" spans="2:5" ht="15.75" thickBot="1" x14ac:dyDescent="0.3"/>
    <row r="2" spans="2:5" ht="16.5" thickBot="1" x14ac:dyDescent="0.3">
      <c r="B2" s="65" t="s">
        <v>44</v>
      </c>
      <c r="C2" s="66" t="s">
        <v>43</v>
      </c>
      <c r="D2" s="65" t="s">
        <v>35</v>
      </c>
      <c r="E2" s="65" t="s">
        <v>40</v>
      </c>
    </row>
    <row r="3" spans="2:5" ht="15.75" x14ac:dyDescent="0.25">
      <c r="B3" s="67">
        <v>100000</v>
      </c>
      <c r="C3" s="70">
        <f t="shared" ref="C3:C31" si="0">B3*12</f>
        <v>1200000</v>
      </c>
      <c r="D3" s="73">
        <f t="shared" ref="D3:D31" si="1">IF(C3&lt;=600000,0,IF(C3&lt;=1200000,(C3-600001)*5%,IF(C3&lt;=1800000,(C3-1200001)*10%+30000,IF(C3&lt;=2500000,(C3-1800001)*15%+90000,IF(C3&lt;=3500000,(C3-2500001)*17.5%+195000,IF(C3&lt;=5000000,(C3-3500001)*20%+370000,IF(C3&lt;=8000000,(C3-5000001)*22.5%+670000,IF(C3&lt;=1200000,(C3-8000001)*25%+1345000,IF(C3&lt;=30000000,(C3-12000001)*27.5%+2345000,IF(C3&lt;=50000000,(C3-30000001)*30%+7295000,IF(C3&lt;=75000000,(C3-50000001)*32.5%+13295000,IF(C3&lt;=21420000,(C3-75000001)*35%+21420000))))))))))))</f>
        <v>29999.95</v>
      </c>
      <c r="E3" s="76">
        <f t="shared" ref="E3:E31" si="2">D3/C3</f>
        <v>2.4999958333333332E-2</v>
      </c>
    </row>
    <row r="4" spans="2:5" ht="15.75" x14ac:dyDescent="0.25">
      <c r="B4" s="68">
        <v>150000</v>
      </c>
      <c r="C4" s="71">
        <f t="shared" si="0"/>
        <v>1800000</v>
      </c>
      <c r="D4" s="74">
        <f t="shared" si="1"/>
        <v>89999.9</v>
      </c>
      <c r="E4" s="77">
        <f t="shared" si="2"/>
        <v>4.9999944444444444E-2</v>
      </c>
    </row>
    <row r="5" spans="2:5" ht="15.75" x14ac:dyDescent="0.25">
      <c r="B5" s="68">
        <v>200000</v>
      </c>
      <c r="C5" s="71">
        <f t="shared" si="0"/>
        <v>2400000</v>
      </c>
      <c r="D5" s="74">
        <f t="shared" si="1"/>
        <v>179999.84999999998</v>
      </c>
      <c r="E5" s="77">
        <f t="shared" si="2"/>
        <v>7.4999937499999988E-2</v>
      </c>
    </row>
    <row r="6" spans="2:5" ht="15.75" x14ac:dyDescent="0.25">
      <c r="B6" s="68">
        <v>250000</v>
      </c>
      <c r="C6" s="71">
        <f t="shared" si="0"/>
        <v>3000000</v>
      </c>
      <c r="D6" s="74">
        <f t="shared" si="1"/>
        <v>282499.82500000001</v>
      </c>
      <c r="E6" s="77">
        <f t="shared" si="2"/>
        <v>9.4166608333333332E-2</v>
      </c>
    </row>
    <row r="7" spans="2:5" ht="15.75" x14ac:dyDescent="0.25">
      <c r="B7" s="68">
        <f>B6+50000</f>
        <v>300000</v>
      </c>
      <c r="C7" s="71">
        <f t="shared" si="0"/>
        <v>3600000</v>
      </c>
      <c r="D7" s="74">
        <f t="shared" si="1"/>
        <v>389999.8</v>
      </c>
      <c r="E7" s="77">
        <f t="shared" si="2"/>
        <v>0.10833327777777778</v>
      </c>
    </row>
    <row r="8" spans="2:5" ht="15.75" x14ac:dyDescent="0.25">
      <c r="B8" s="68">
        <f>B7+50000</f>
        <v>350000</v>
      </c>
      <c r="C8" s="71">
        <f t="shared" si="0"/>
        <v>4200000</v>
      </c>
      <c r="D8" s="74">
        <f t="shared" si="1"/>
        <v>509999.80000000005</v>
      </c>
      <c r="E8" s="77">
        <f t="shared" si="2"/>
        <v>0.12142852380952382</v>
      </c>
    </row>
    <row r="9" spans="2:5" ht="15.75" x14ac:dyDescent="0.25">
      <c r="B9" s="68">
        <f>B8+50000</f>
        <v>400000</v>
      </c>
      <c r="C9" s="71">
        <f t="shared" si="0"/>
        <v>4800000</v>
      </c>
      <c r="D9" s="74">
        <f t="shared" si="1"/>
        <v>629999.80000000005</v>
      </c>
      <c r="E9" s="77">
        <f t="shared" si="2"/>
        <v>0.13124995833333333</v>
      </c>
    </row>
    <row r="10" spans="2:5" ht="15.75" x14ac:dyDescent="0.25">
      <c r="B10" s="68">
        <f t="shared" ref="B10:B31" si="3">B9+50000</f>
        <v>450000</v>
      </c>
      <c r="C10" s="71">
        <f t="shared" si="0"/>
        <v>5400000</v>
      </c>
      <c r="D10" s="74">
        <f t="shared" si="1"/>
        <v>759999.77500000002</v>
      </c>
      <c r="E10" s="77">
        <f t="shared" si="2"/>
        <v>0.14074069907407408</v>
      </c>
    </row>
    <row r="11" spans="2:5" ht="15.75" x14ac:dyDescent="0.25">
      <c r="B11" s="68">
        <f t="shared" si="3"/>
        <v>500000</v>
      </c>
      <c r="C11" s="71">
        <f t="shared" si="0"/>
        <v>6000000</v>
      </c>
      <c r="D11" s="74">
        <f t="shared" si="1"/>
        <v>894999.77500000002</v>
      </c>
      <c r="E11" s="77">
        <f t="shared" si="2"/>
        <v>0.14916662916666668</v>
      </c>
    </row>
    <row r="12" spans="2:5" ht="15.75" x14ac:dyDescent="0.25">
      <c r="B12" s="68">
        <f t="shared" si="3"/>
        <v>550000</v>
      </c>
      <c r="C12" s="71">
        <f t="shared" si="0"/>
        <v>6600000</v>
      </c>
      <c r="D12" s="74">
        <f t="shared" si="1"/>
        <v>1029999.775</v>
      </c>
      <c r="E12" s="77">
        <f t="shared" si="2"/>
        <v>0.15606057196969697</v>
      </c>
    </row>
    <row r="13" spans="2:5" ht="15.75" x14ac:dyDescent="0.25">
      <c r="B13" s="68">
        <f t="shared" si="3"/>
        <v>600000</v>
      </c>
      <c r="C13" s="71">
        <f t="shared" si="0"/>
        <v>7200000</v>
      </c>
      <c r="D13" s="74">
        <f t="shared" si="1"/>
        <v>1164999.7749999999</v>
      </c>
      <c r="E13" s="77">
        <f t="shared" si="2"/>
        <v>0.16180552430555553</v>
      </c>
    </row>
    <row r="14" spans="2:5" ht="15.75" x14ac:dyDescent="0.25">
      <c r="B14" s="68">
        <f t="shared" si="3"/>
        <v>650000</v>
      </c>
      <c r="C14" s="71">
        <f t="shared" si="0"/>
        <v>7800000</v>
      </c>
      <c r="D14" s="74">
        <f t="shared" si="1"/>
        <v>1299999.7749999999</v>
      </c>
      <c r="E14" s="77">
        <f t="shared" si="2"/>
        <v>0.1666666378205128</v>
      </c>
    </row>
    <row r="15" spans="2:5" ht="15.75" x14ac:dyDescent="0.25">
      <c r="B15" s="68">
        <f t="shared" si="3"/>
        <v>700000</v>
      </c>
      <c r="C15" s="71">
        <f t="shared" si="0"/>
        <v>8400000</v>
      </c>
      <c r="D15" s="74">
        <f t="shared" si="1"/>
        <v>1354999.7250000001</v>
      </c>
      <c r="E15" s="77">
        <f t="shared" si="2"/>
        <v>0.16130949107142858</v>
      </c>
    </row>
    <row r="16" spans="2:5" ht="15.75" x14ac:dyDescent="0.25">
      <c r="B16" s="68">
        <f t="shared" si="3"/>
        <v>750000</v>
      </c>
      <c r="C16" s="71">
        <f t="shared" si="0"/>
        <v>9000000</v>
      </c>
      <c r="D16" s="74">
        <f t="shared" si="1"/>
        <v>1519999.7250000001</v>
      </c>
      <c r="E16" s="77">
        <f t="shared" si="2"/>
        <v>0.16888885833333334</v>
      </c>
    </row>
    <row r="17" spans="2:5" ht="15.75" x14ac:dyDescent="0.25">
      <c r="B17" s="68">
        <f t="shared" si="3"/>
        <v>800000</v>
      </c>
      <c r="C17" s="71">
        <f t="shared" si="0"/>
        <v>9600000</v>
      </c>
      <c r="D17" s="74">
        <f t="shared" si="1"/>
        <v>1684999.7250000001</v>
      </c>
      <c r="E17" s="77">
        <f t="shared" si="2"/>
        <v>0.1755208046875</v>
      </c>
    </row>
    <row r="18" spans="2:5" ht="15.75" x14ac:dyDescent="0.25">
      <c r="B18" s="68">
        <f t="shared" si="3"/>
        <v>850000</v>
      </c>
      <c r="C18" s="71">
        <f t="shared" si="0"/>
        <v>10200000</v>
      </c>
      <c r="D18" s="74">
        <f t="shared" si="1"/>
        <v>1849999.7250000001</v>
      </c>
      <c r="E18" s="77">
        <f t="shared" si="2"/>
        <v>0.18137252205882354</v>
      </c>
    </row>
    <row r="19" spans="2:5" ht="15.75" x14ac:dyDescent="0.25">
      <c r="B19" s="68">
        <f t="shared" si="3"/>
        <v>900000</v>
      </c>
      <c r="C19" s="71">
        <f t="shared" si="0"/>
        <v>10800000</v>
      </c>
      <c r="D19" s="74">
        <f t="shared" si="1"/>
        <v>2014999.7250000001</v>
      </c>
      <c r="E19" s="77">
        <f t="shared" si="2"/>
        <v>0.18657404861111113</v>
      </c>
    </row>
    <row r="20" spans="2:5" ht="15.75" x14ac:dyDescent="0.25">
      <c r="B20" s="68">
        <f t="shared" si="3"/>
        <v>950000</v>
      </c>
      <c r="C20" s="71">
        <f t="shared" si="0"/>
        <v>11400000</v>
      </c>
      <c r="D20" s="74">
        <f t="shared" si="1"/>
        <v>2179999.7250000001</v>
      </c>
      <c r="E20" s="77">
        <f t="shared" si="2"/>
        <v>0.19122804605263158</v>
      </c>
    </row>
    <row r="21" spans="2:5" ht="15.75" x14ac:dyDescent="0.25">
      <c r="B21" s="68">
        <f t="shared" si="3"/>
        <v>1000000</v>
      </c>
      <c r="C21" s="71">
        <f t="shared" si="0"/>
        <v>12000000</v>
      </c>
      <c r="D21" s="74">
        <f t="shared" si="1"/>
        <v>2344999.7250000001</v>
      </c>
      <c r="E21" s="77">
        <f t="shared" si="2"/>
        <v>0.19541664375000001</v>
      </c>
    </row>
    <row r="22" spans="2:5" ht="15.75" x14ac:dyDescent="0.25">
      <c r="B22" s="68">
        <f>B21+50000</f>
        <v>1050000</v>
      </c>
      <c r="C22" s="71">
        <f t="shared" si="0"/>
        <v>12600000</v>
      </c>
      <c r="D22" s="74">
        <f t="shared" si="1"/>
        <v>2509999.7250000001</v>
      </c>
      <c r="E22" s="77">
        <f t="shared" si="2"/>
        <v>0.1992063273809524</v>
      </c>
    </row>
    <row r="23" spans="2:5" ht="15.75" x14ac:dyDescent="0.25">
      <c r="B23" s="68">
        <f t="shared" si="3"/>
        <v>1100000</v>
      </c>
      <c r="C23" s="71">
        <f t="shared" si="0"/>
        <v>13200000</v>
      </c>
      <c r="D23" s="74">
        <f t="shared" si="1"/>
        <v>2674999.7250000001</v>
      </c>
      <c r="E23" s="77">
        <f t="shared" si="2"/>
        <v>0.20265149431818183</v>
      </c>
    </row>
    <row r="24" spans="2:5" ht="15.75" x14ac:dyDescent="0.25">
      <c r="B24" s="68">
        <f t="shared" si="3"/>
        <v>1150000</v>
      </c>
      <c r="C24" s="71">
        <f t="shared" si="0"/>
        <v>13800000</v>
      </c>
      <c r="D24" s="74">
        <f t="shared" si="1"/>
        <v>2839999.7250000001</v>
      </c>
      <c r="E24" s="77">
        <f t="shared" si="2"/>
        <v>0.20579708152173914</v>
      </c>
    </row>
    <row r="25" spans="2:5" ht="15.75" x14ac:dyDescent="0.25">
      <c r="B25" s="68">
        <f t="shared" si="3"/>
        <v>1200000</v>
      </c>
      <c r="C25" s="71">
        <f t="shared" si="0"/>
        <v>14400000</v>
      </c>
      <c r="D25" s="74">
        <f t="shared" si="1"/>
        <v>3004999.7250000001</v>
      </c>
      <c r="E25" s="77">
        <f t="shared" si="2"/>
        <v>0.20868053645833334</v>
      </c>
    </row>
    <row r="26" spans="2:5" ht="15.75" x14ac:dyDescent="0.25">
      <c r="B26" s="68">
        <f t="shared" si="3"/>
        <v>1250000</v>
      </c>
      <c r="C26" s="71">
        <f t="shared" si="0"/>
        <v>15000000</v>
      </c>
      <c r="D26" s="74">
        <f t="shared" si="1"/>
        <v>3169999.7250000001</v>
      </c>
      <c r="E26" s="77">
        <f t="shared" si="2"/>
        <v>0.21133331499999999</v>
      </c>
    </row>
    <row r="27" spans="2:5" ht="15.75" x14ac:dyDescent="0.25">
      <c r="B27" s="68">
        <f>B26+50000</f>
        <v>1300000</v>
      </c>
      <c r="C27" s="71">
        <f t="shared" si="0"/>
        <v>15600000</v>
      </c>
      <c r="D27" s="74">
        <f t="shared" si="1"/>
        <v>3334999.7250000001</v>
      </c>
      <c r="E27" s="77">
        <f t="shared" si="2"/>
        <v>0.21378203365384615</v>
      </c>
    </row>
    <row r="28" spans="2:5" ht="15.75" x14ac:dyDescent="0.25">
      <c r="B28" s="68">
        <f t="shared" si="3"/>
        <v>1350000</v>
      </c>
      <c r="C28" s="71">
        <f t="shared" si="0"/>
        <v>16200000</v>
      </c>
      <c r="D28" s="74">
        <f t="shared" si="1"/>
        <v>3499999.7250000001</v>
      </c>
      <c r="E28" s="77">
        <f t="shared" si="2"/>
        <v>0.21604936574074074</v>
      </c>
    </row>
    <row r="29" spans="2:5" ht="15.75" x14ac:dyDescent="0.25">
      <c r="B29" s="68">
        <f t="shared" si="3"/>
        <v>1400000</v>
      </c>
      <c r="C29" s="71">
        <f t="shared" si="0"/>
        <v>16800000</v>
      </c>
      <c r="D29" s="74">
        <f t="shared" si="1"/>
        <v>3664999.7250000001</v>
      </c>
      <c r="E29" s="77">
        <f t="shared" si="2"/>
        <v>0.21815474553571429</v>
      </c>
    </row>
    <row r="30" spans="2:5" ht="15.75" x14ac:dyDescent="0.25">
      <c r="B30" s="68">
        <f>B29+50000</f>
        <v>1450000</v>
      </c>
      <c r="C30" s="71">
        <f t="shared" si="0"/>
        <v>17400000</v>
      </c>
      <c r="D30" s="74">
        <f t="shared" si="1"/>
        <v>3829999.7250000001</v>
      </c>
      <c r="E30" s="77">
        <f t="shared" si="2"/>
        <v>0.22011492672413793</v>
      </c>
    </row>
    <row r="31" spans="2:5" ht="16.5" thickBot="1" x14ac:dyDescent="0.3">
      <c r="B31" s="69">
        <f t="shared" si="3"/>
        <v>1500000</v>
      </c>
      <c r="C31" s="72">
        <f t="shared" si="0"/>
        <v>18000000</v>
      </c>
      <c r="D31" s="75">
        <f t="shared" si="1"/>
        <v>3994999.7250000001</v>
      </c>
      <c r="E31" s="78">
        <f t="shared" si="2"/>
        <v>0.22194442916666668</v>
      </c>
    </row>
  </sheetData>
  <sheetProtection password="FB81" sheet="1" objects="1" scenarios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Format 1</vt:lpstr>
      <vt:lpstr>Format 2</vt:lpstr>
      <vt:lpstr>Salary Ranges and Tax Rates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raheel.shah</dc:creator>
  <cp:lastModifiedBy>raheel.shah</cp:lastModifiedBy>
  <cp:lastPrinted>2020-03-11T13:40:31Z</cp:lastPrinted>
  <dcterms:created xsi:type="dcterms:W3CDTF">2020-03-11T10:06:49Z</dcterms:created>
  <dcterms:modified xsi:type="dcterms:W3CDTF">2020-09-03T11:00:53Z</dcterms:modified>
</cp:coreProperties>
</file>